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biddle\Desktop\"/>
    </mc:Choice>
  </mc:AlternateContent>
  <xr:revisionPtr revIDLastSave="0" documentId="8_{1F2A8BCE-CFD7-4C86-81BC-13C5AE4A4E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FP Timeline" sheetId="1" r:id="rId1"/>
  </sheets>
  <definedNames>
    <definedName name="Holidays">'RFP Timeline'!$L$4:$L$39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E4" i="1" s="1"/>
  <c r="H6" i="1"/>
  <c r="G6" i="1" s="1"/>
  <c r="D5" i="1" l="1"/>
  <c r="H4" i="1"/>
  <c r="G4" i="1" s="1"/>
  <c r="H21" i="1"/>
  <c r="H22" i="1"/>
  <c r="H23" i="1"/>
  <c r="H24" i="1"/>
  <c r="H25" i="1"/>
  <c r="H26" i="1"/>
  <c r="H27" i="1"/>
  <c r="H28" i="1"/>
  <c r="H29" i="1"/>
  <c r="H30" i="1"/>
  <c r="H20" i="1"/>
  <c r="H19" i="1"/>
  <c r="H8" i="1"/>
  <c r="H9" i="1"/>
  <c r="H10" i="1"/>
  <c r="H11" i="1"/>
  <c r="H12" i="1"/>
  <c r="H13" i="1"/>
  <c r="H14" i="1"/>
  <c r="H15" i="1"/>
  <c r="H16" i="1"/>
  <c r="H17" i="1"/>
  <c r="H18" i="1"/>
  <c r="H7" i="1"/>
  <c r="H5" i="1"/>
  <c r="E5" i="1" l="1"/>
  <c r="D6" i="1" s="1"/>
  <c r="E6" i="1" s="1"/>
  <c r="D7" i="1" s="1"/>
  <c r="E7" i="1" s="1"/>
  <c r="D8" i="1" s="1"/>
  <c r="E8" i="1" s="1"/>
  <c r="D9" i="1" s="1"/>
  <c r="E9" i="1" s="1"/>
  <c r="D10" i="1" s="1"/>
  <c r="E10" i="1" s="1"/>
  <c r="D11" i="1" s="1"/>
  <c r="E11" i="1" s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5" i="1"/>
  <c r="D12" i="1" l="1"/>
  <c r="E12" i="1" s="1"/>
  <c r="D13" i="1" s="1"/>
  <c r="E13" i="1" s="1"/>
  <c r="D14" i="1" s="1"/>
  <c r="E14" i="1" l="1"/>
  <c r="D15" i="1" s="1"/>
  <c r="E15" i="1" s="1"/>
  <c r="D16" i="1" s="1"/>
  <c r="E16" i="1" s="1"/>
  <c r="D17" i="1" s="1"/>
  <c r="E17" i="1" l="1"/>
  <c r="D18" i="1" s="1"/>
  <c r="E18" i="1" s="1"/>
  <c r="D19" i="1" s="1"/>
  <c r="E19" i="1" l="1"/>
  <c r="D21" i="1" s="1"/>
  <c r="E21" i="1" l="1"/>
  <c r="D20" i="1" l="1"/>
  <c r="E20" i="1" s="1"/>
  <c r="D22" i="1"/>
  <c r="E22" i="1" s="1"/>
  <c r="D23" i="1" s="1"/>
  <c r="E23" i="1" l="1"/>
  <c r="D24" i="1" l="1"/>
  <c r="E24" i="1" s="1"/>
  <c r="D25" i="1" s="1"/>
  <c r="E25" i="1" l="1"/>
  <c r="D26" i="1" s="1"/>
  <c r="E26" i="1" s="1"/>
  <c r="D27" i="1" s="1"/>
  <c r="E27" i="1" l="1"/>
  <c r="D28" i="1" s="1"/>
  <c r="E28" i="1" l="1"/>
  <c r="D29" i="1" l="1"/>
  <c r="E29" i="1" s="1"/>
  <c r="D30" i="1" l="1"/>
  <c r="E30" i="1" s="1"/>
  <c r="D31" i="1" l="1"/>
  <c r="E31" i="1" s="1"/>
  <c r="D38" i="1" l="1"/>
  <c r="E38" i="1" s="1"/>
  <c r="D39" i="1" s="1"/>
  <c r="D32" i="1"/>
  <c r="E32" i="1"/>
  <c r="D34" i="1"/>
  <c r="E34" i="1" s="1"/>
  <c r="D35" i="1" s="1"/>
  <c r="E35" i="1" s="1"/>
  <c r="D36" i="1" s="1"/>
  <c r="E36" i="1" s="1"/>
  <c r="E39" i="1" l="1"/>
  <c r="D40" i="1" s="1"/>
  <c r="E40" i="1" l="1"/>
  <c r="D41" i="1" s="1"/>
  <c r="E41" i="1" s="1"/>
</calcChain>
</file>

<file path=xl/sharedStrings.xml><?xml version="1.0" encoding="utf-8"?>
<sst xmlns="http://schemas.openxmlformats.org/spreadsheetml/2006/main" count="156" uniqueCount="102">
  <si>
    <t>Today</t>
  </si>
  <si>
    <t>Est. Date</t>
  </si>
  <si>
    <t>Time to Complete</t>
  </si>
  <si>
    <t>Agency Deadline</t>
  </si>
  <si>
    <t>Meeting Date</t>
  </si>
  <si>
    <t>Weeks from Today</t>
  </si>
  <si>
    <t>Weeks from Release</t>
  </si>
  <si>
    <t>Weeks from Opening</t>
  </si>
  <si>
    <t>Days from BOE</t>
  </si>
  <si>
    <t>Activity</t>
  </si>
  <si>
    <t>Weeks from Evaluation</t>
  </si>
  <si>
    <t>Months from Start</t>
  </si>
  <si>
    <t>Weeks from Answers 1</t>
  </si>
  <si>
    <t>Weeks from Questions 2</t>
  </si>
  <si>
    <t>Weeks from Answers 2</t>
  </si>
  <si>
    <t>Weeks from Questions 1</t>
  </si>
  <si>
    <t>Expected BOE Schedule</t>
  </si>
  <si>
    <t>Projects under $100K</t>
  </si>
  <si>
    <t>Projects over $100K</t>
  </si>
  <si>
    <t>Date</t>
  </si>
  <si>
    <t>Holiday</t>
  </si>
  <si>
    <t>New Year's Day</t>
  </si>
  <si>
    <t>Martin Luther King Day</t>
  </si>
  <si>
    <t>Third Monday in January</t>
  </si>
  <si>
    <t>President's Day</t>
  </si>
  <si>
    <t>Memorial Day</t>
  </si>
  <si>
    <t>Last Monday in May</t>
  </si>
  <si>
    <t>Independence Day</t>
  </si>
  <si>
    <t>Labor Day</t>
  </si>
  <si>
    <t>First Monday in September</t>
  </si>
  <si>
    <t>Nevada Day</t>
  </si>
  <si>
    <t>Last Friday in October</t>
  </si>
  <si>
    <t>Veterans Day</t>
  </si>
  <si>
    <t>Thanksgiving Day</t>
  </si>
  <si>
    <t>Fourth Thursday in November</t>
  </si>
  <si>
    <t>Family Day</t>
  </si>
  <si>
    <t>Friday following the Fourth Thursday in November</t>
  </si>
  <si>
    <t>Christmas Day</t>
  </si>
  <si>
    <t>January 1st</t>
  </si>
  <si>
    <t>July 4th</t>
  </si>
  <si>
    <t>November 11th</t>
  </si>
  <si>
    <t>December 25th</t>
  </si>
  <si>
    <t>NAC 284.255</t>
  </si>
  <si>
    <t>When January 1, July 4, November 11, or December 25 falls on a Saturday, the preceding Friday is the observed legal holiday. If these days fall on Sunday, the following Monday is the observed holiday.</t>
  </si>
  <si>
    <t>Deadline for questions 1</t>
  </si>
  <si>
    <t>Answers posted 1</t>
  </si>
  <si>
    <t>Deadline for references</t>
  </si>
  <si>
    <t>GFO/CETS submission</t>
  </si>
  <si>
    <t>Est. BOE/Clerk approval</t>
  </si>
  <si>
    <t>Contract start date</t>
  </si>
  <si>
    <t>Functional production</t>
  </si>
  <si>
    <t>Est. BOE agenda deadline</t>
  </si>
  <si>
    <t>Est. BOE approval</t>
  </si>
  <si>
    <t>Site Visit (if needed)</t>
  </si>
  <si>
    <t>Site Visit Registration (if needed)</t>
  </si>
  <si>
    <t>Weeks from Registration</t>
  </si>
  <si>
    <t>Weeks from Site Visit</t>
  </si>
  <si>
    <t>Third Monday in February</t>
  </si>
  <si>
    <t>Weeks from NOI</t>
  </si>
  <si>
    <t>Vendor Signature</t>
  </si>
  <si>
    <t>Agency Head Signature</t>
  </si>
  <si>
    <t>Weeks from DAG</t>
  </si>
  <si>
    <t>Days from Submission</t>
  </si>
  <si>
    <t>Day from Agency</t>
  </si>
  <si>
    <t>Days before Opening</t>
  </si>
  <si>
    <t>Day after Presetations</t>
  </si>
  <si>
    <t>Vendor Selection</t>
  </si>
  <si>
    <t>Days from NOA</t>
  </si>
  <si>
    <t>FORMAL SOLICITATION TIMELINE ESTIMATOR</t>
  </si>
  <si>
    <t>Weeks from SOW</t>
  </si>
  <si>
    <t>Scope of Work (SOW) &amp; Evaluation Factors</t>
  </si>
  <si>
    <t>Deputy Attorney General (DAG) review SOW</t>
  </si>
  <si>
    <t>Weeks from Approval</t>
  </si>
  <si>
    <t>Weeks from Dev. Form</t>
  </si>
  <si>
    <t>Proposal opening (evaluation start)</t>
  </si>
  <si>
    <t>Committee meeting (evaluation end)</t>
  </si>
  <si>
    <t>Days from agreement</t>
  </si>
  <si>
    <t>Days from vendor</t>
  </si>
  <si>
    <t>Days from DAG</t>
  </si>
  <si>
    <t>Second Tuesday of each month</t>
  </si>
  <si>
    <t>Five weeks prior to each meeting</t>
  </si>
  <si>
    <t>Deputy Attorney General (DAG) Signature</t>
  </si>
  <si>
    <t>Deadline for questions 2 (if needed)</t>
  </si>
  <si>
    <t>Answers posted 2 (if needed)</t>
  </si>
  <si>
    <t>Vendor presentations (if needed)</t>
  </si>
  <si>
    <t xml:space="preserve">Notice of Intent (NOI) / start negotiations </t>
  </si>
  <si>
    <t>Agree to Terms / end negotiations</t>
  </si>
  <si>
    <t>End of Appeal Period</t>
  </si>
  <si>
    <t>Agency CCM Review &amp; Approval</t>
  </si>
  <si>
    <t>Submit Development Form &amp; SOW</t>
  </si>
  <si>
    <t>Technology Investment Notification (if needed)</t>
  </si>
  <si>
    <t>Internal Agency Activity 1 (if needed)</t>
  </si>
  <si>
    <t>Internal Agency Activity 2 (if needed)</t>
  </si>
  <si>
    <t>Internal Agency Activity 3 (if needed)</t>
  </si>
  <si>
    <t>Weeks from 1</t>
  </si>
  <si>
    <t>Weeks from 2</t>
  </si>
  <si>
    <t>Weeks from 3</t>
  </si>
  <si>
    <t>Formal Solicitation Approval &amp; Release</t>
  </si>
  <si>
    <t>Notice of Award (NOA) / Start Appeal Period</t>
  </si>
  <si>
    <t>Juneteenth</t>
  </si>
  <si>
    <t>June 19th</t>
  </si>
  <si>
    <t>Complete the highlighted boxes to calculate the estimated time necessary to complete a formal solicitation. State Purchasing needs a minimum of two weeks to develop an RFP, the large the project, the longer the lead time. Activities not needed for a project can have 0 entered and then hide the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</si>
</sst>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4" fontId="2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/>
    <xf numFmtId="0" fontId="0" fillId="0" borderId="15" xfId="0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1" fillId="0" borderId="2" xfId="0" applyFont="1" applyBorder="1"/>
    <xf numFmtId="0" fontId="0" fillId="0" borderId="16" xfId="0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7" xfId="0" applyBorder="1"/>
    <xf numFmtId="14" fontId="0" fillId="0" borderId="8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11" xfId="0" applyNumberFormat="1" applyFont="1" applyFill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14" fontId="0" fillId="0" borderId="19" xfId="0" applyNumberFormat="1" applyBorder="1" applyAlignment="1">
      <alignment horizontal="center"/>
    </xf>
    <xf numFmtId="0" fontId="0" fillId="2" borderId="5" xfId="0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 wrapText="1"/>
    </xf>
    <xf numFmtId="14" fontId="1" fillId="0" borderId="18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17" xfId="0" applyFont="1" applyBorder="1" applyAlignment="1">
      <alignment wrapText="1"/>
    </xf>
    <xf numFmtId="0" fontId="4" fillId="0" borderId="17" xfId="0" applyFont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view="pageBreakPreview" zoomScale="85" zoomScaleNormal="85" zoomScaleSheetLayoutView="85" workbookViewId="0">
      <selection activeCell="V36" sqref="V36"/>
    </sheetView>
  </sheetViews>
  <sheetFormatPr defaultColWidth="9.140625" defaultRowHeight="15" x14ac:dyDescent="0.25"/>
  <cols>
    <col min="1" max="1" width="43.140625" customWidth="1"/>
    <col min="2" max="2" width="8.28515625" style="33" customWidth="1"/>
    <col min="3" max="3" width="18.5703125" style="33" customWidth="1"/>
    <col min="4" max="4" width="11.140625" style="34" customWidth="1"/>
    <col min="5" max="5" width="14" style="34" bestFit="1" customWidth="1"/>
    <col min="6" max="6" width="9.140625" hidden="1" customWidth="1"/>
    <col min="7" max="7" width="16" style="32" hidden="1" customWidth="1"/>
    <col min="8" max="8" width="13.140625" style="32" hidden="1" customWidth="1"/>
    <col min="9" max="11" width="9.140625" hidden="1" customWidth="1"/>
    <col min="12" max="12" width="11.140625" hidden="1" customWidth="1"/>
    <col min="13" max="13" width="21.42578125" hidden="1" customWidth="1"/>
    <col min="14" max="14" width="46.7109375" hidden="1" customWidth="1"/>
  </cols>
  <sheetData>
    <row r="1" spans="1:14" x14ac:dyDescent="0.25">
      <c r="A1" s="56" t="s">
        <v>68</v>
      </c>
      <c r="B1" s="56"/>
      <c r="C1" s="56"/>
      <c r="D1" s="56"/>
      <c r="E1" s="56"/>
      <c r="G1" s="53" t="s">
        <v>16</v>
      </c>
      <c r="H1" s="53"/>
    </row>
    <row r="2" spans="1:14" ht="39" customHeight="1" thickBot="1" x14ac:dyDescent="0.3">
      <c r="A2" s="55" t="s">
        <v>101</v>
      </c>
      <c r="B2" s="55"/>
      <c r="C2" s="55"/>
      <c r="D2" s="55"/>
      <c r="E2" s="55"/>
      <c r="G2" s="3"/>
      <c r="H2" s="3"/>
      <c r="L2" s="54" t="s">
        <v>43</v>
      </c>
      <c r="M2" s="54"/>
      <c r="N2" s="54"/>
    </row>
    <row r="3" spans="1:14" ht="15.75" thickBot="1" x14ac:dyDescent="0.3">
      <c r="A3" s="4" t="s">
        <v>9</v>
      </c>
      <c r="B3" s="52" t="s">
        <v>2</v>
      </c>
      <c r="C3" s="52"/>
      <c r="D3" s="5" t="s">
        <v>1</v>
      </c>
      <c r="E3" s="6" t="s">
        <v>19</v>
      </c>
      <c r="G3" s="7" t="s">
        <v>3</v>
      </c>
      <c r="H3" s="8" t="s">
        <v>4</v>
      </c>
      <c r="L3" s="9" t="s">
        <v>19</v>
      </c>
      <c r="M3" s="8" t="s">
        <v>20</v>
      </c>
      <c r="N3" s="8" t="s">
        <v>42</v>
      </c>
    </row>
    <row r="4" spans="1:14" ht="15" customHeight="1" thickBot="1" x14ac:dyDescent="0.3">
      <c r="A4" s="10" t="s">
        <v>0</v>
      </c>
      <c r="B4" s="11"/>
      <c r="C4" s="36"/>
      <c r="D4" s="35">
        <f ca="1">TODAY()</f>
        <v>46058</v>
      </c>
      <c r="E4" s="35">
        <f ca="1">D4</f>
        <v>46058</v>
      </c>
      <c r="G4" s="12">
        <f t="shared" ref="G4:G30" si="0">H4-35</f>
        <v>45174</v>
      </c>
      <c r="H4" s="13">
        <f>DATE($J$4,I4,1+7*2)-WEEKDAY(DATE($J$4,I4,8-3))</f>
        <v>45209</v>
      </c>
      <c r="I4">
        <v>10</v>
      </c>
      <c r="J4">
        <v>2023</v>
      </c>
      <c r="L4" s="12">
        <v>45292</v>
      </c>
      <c r="M4" s="13" t="s">
        <v>21</v>
      </c>
      <c r="N4" s="13" t="s">
        <v>38</v>
      </c>
    </row>
    <row r="5" spans="1:14" ht="15" customHeight="1" x14ac:dyDescent="0.25">
      <c r="A5" s="46" t="s">
        <v>91</v>
      </c>
      <c r="B5" s="1">
        <v>0</v>
      </c>
      <c r="C5" s="38" t="s">
        <v>5</v>
      </c>
      <c r="D5" s="45">
        <f t="shared" ref="D5:D19" ca="1" si="1">E4+(B5*7)</f>
        <v>46058</v>
      </c>
      <c r="E5" s="15">
        <f ca="1">WORKDAY((D5-1),1,Holidays)</f>
        <v>46058</v>
      </c>
      <c r="G5" s="12">
        <f t="shared" si="0"/>
        <v>45209</v>
      </c>
      <c r="H5" s="13">
        <f>DATE($J$4,I5,1+7*2)-WEEKDAY(DATE($J$4,I5,8-3))</f>
        <v>45244</v>
      </c>
      <c r="I5">
        <v>11</v>
      </c>
      <c r="L5" s="12">
        <v>45306</v>
      </c>
      <c r="M5" s="13" t="s">
        <v>22</v>
      </c>
      <c r="N5" s="13" t="s">
        <v>23</v>
      </c>
    </row>
    <row r="6" spans="1:14" ht="15" customHeight="1" x14ac:dyDescent="0.25">
      <c r="A6" s="46" t="s">
        <v>92</v>
      </c>
      <c r="B6" s="1">
        <v>0</v>
      </c>
      <c r="C6" s="38" t="s">
        <v>94</v>
      </c>
      <c r="D6" s="45">
        <f t="shared" ca="1" si="1"/>
        <v>46058</v>
      </c>
      <c r="E6" s="15">
        <f t="shared" ref="E6:E32" ca="1" si="2">WORKDAY((D6-1),1,Holidays)</f>
        <v>46058</v>
      </c>
      <c r="G6" s="12">
        <f t="shared" ref="G6" si="3">H6-35</f>
        <v>45237</v>
      </c>
      <c r="H6" s="13">
        <f>DATE($J$4,I6,1+7*2)-WEEKDAY(DATE($J$4,I6,8-3))</f>
        <v>45272</v>
      </c>
      <c r="I6">
        <v>12</v>
      </c>
      <c r="L6" s="12">
        <v>45341</v>
      </c>
      <c r="M6" s="13" t="s">
        <v>24</v>
      </c>
      <c r="N6" s="13" t="s">
        <v>57</v>
      </c>
    </row>
    <row r="7" spans="1:14" ht="15" customHeight="1" x14ac:dyDescent="0.25">
      <c r="A7" s="46" t="s">
        <v>93</v>
      </c>
      <c r="B7" s="1">
        <v>0</v>
      </c>
      <c r="C7" s="38" t="s">
        <v>95</v>
      </c>
      <c r="D7" s="45">
        <f t="shared" ca="1" si="1"/>
        <v>46058</v>
      </c>
      <c r="E7" s="15">
        <f t="shared" ca="1" si="2"/>
        <v>46058</v>
      </c>
      <c r="G7" s="12">
        <f t="shared" si="0"/>
        <v>45265</v>
      </c>
      <c r="H7" s="13">
        <f>DATE($J$7,I7,1+7*2)-WEEKDAY(DATE($J$7,I7,8-3))</f>
        <v>45300</v>
      </c>
      <c r="I7">
        <v>1</v>
      </c>
      <c r="J7">
        <v>2024</v>
      </c>
      <c r="L7" s="12">
        <v>45439</v>
      </c>
      <c r="M7" s="13" t="s">
        <v>25</v>
      </c>
      <c r="N7" s="13" t="s">
        <v>26</v>
      </c>
    </row>
    <row r="8" spans="1:14" ht="15" customHeight="1" x14ac:dyDescent="0.25">
      <c r="A8" s="10" t="s">
        <v>70</v>
      </c>
      <c r="B8" s="1">
        <v>1</v>
      </c>
      <c r="C8" s="37" t="s">
        <v>96</v>
      </c>
      <c r="D8" s="14">
        <f t="shared" ca="1" si="1"/>
        <v>46065</v>
      </c>
      <c r="E8" s="15">
        <f t="shared" ca="1" si="2"/>
        <v>46065</v>
      </c>
      <c r="G8" s="12">
        <f t="shared" si="0"/>
        <v>45300</v>
      </c>
      <c r="H8" s="13">
        <f t="shared" ref="H8:H18" si="4">DATE($J$7,I8,1+7*2)-WEEKDAY(DATE($J$7,I8,8-3))</f>
        <v>45335</v>
      </c>
      <c r="I8">
        <v>2</v>
      </c>
      <c r="L8" s="12">
        <v>45462</v>
      </c>
      <c r="M8" s="13" t="s">
        <v>99</v>
      </c>
      <c r="N8" s="13" t="s">
        <v>100</v>
      </c>
    </row>
    <row r="9" spans="1:14" ht="15" customHeight="1" x14ac:dyDescent="0.25">
      <c r="A9" s="10" t="s">
        <v>71</v>
      </c>
      <c r="B9" s="1">
        <v>1</v>
      </c>
      <c r="C9" s="38" t="s">
        <v>69</v>
      </c>
      <c r="D9" s="14">
        <f t="shared" ca="1" si="1"/>
        <v>46072</v>
      </c>
      <c r="E9" s="15">
        <f t="shared" ca="1" si="2"/>
        <v>46072</v>
      </c>
      <c r="G9" s="12">
        <f t="shared" si="0"/>
        <v>45328</v>
      </c>
      <c r="H9" s="13">
        <f t="shared" si="4"/>
        <v>45363</v>
      </c>
      <c r="I9">
        <v>3</v>
      </c>
      <c r="L9" s="12">
        <v>45477</v>
      </c>
      <c r="M9" s="13" t="s">
        <v>27</v>
      </c>
      <c r="N9" s="13" t="s">
        <v>39</v>
      </c>
    </row>
    <row r="10" spans="1:14" ht="15" customHeight="1" x14ac:dyDescent="0.25">
      <c r="A10" s="10" t="s">
        <v>90</v>
      </c>
      <c r="B10" s="1">
        <v>0</v>
      </c>
      <c r="C10" s="38" t="s">
        <v>69</v>
      </c>
      <c r="D10" s="14">
        <f t="shared" ca="1" si="1"/>
        <v>46072</v>
      </c>
      <c r="E10" s="15">
        <f t="shared" ca="1" si="2"/>
        <v>46072</v>
      </c>
      <c r="G10" s="12">
        <f t="shared" si="0"/>
        <v>45356</v>
      </c>
      <c r="H10" s="13">
        <f t="shared" si="4"/>
        <v>45391</v>
      </c>
      <c r="I10">
        <v>4</v>
      </c>
      <c r="L10" s="12">
        <v>45537</v>
      </c>
      <c r="M10" s="13" t="s">
        <v>28</v>
      </c>
      <c r="N10" s="13" t="s">
        <v>29</v>
      </c>
    </row>
    <row r="11" spans="1:14" ht="15" customHeight="1" x14ac:dyDescent="0.25">
      <c r="A11" s="10" t="s">
        <v>88</v>
      </c>
      <c r="B11" s="1">
        <v>1</v>
      </c>
      <c r="C11" s="38" t="s">
        <v>61</v>
      </c>
      <c r="D11" s="14">
        <f t="shared" ca="1" si="1"/>
        <v>46079</v>
      </c>
      <c r="E11" s="15">
        <f t="shared" ca="1" si="2"/>
        <v>46079</v>
      </c>
      <c r="G11" s="12">
        <f t="shared" si="0"/>
        <v>45391</v>
      </c>
      <c r="H11" s="13">
        <f t="shared" si="4"/>
        <v>45426</v>
      </c>
      <c r="I11">
        <v>5</v>
      </c>
      <c r="L11" s="12">
        <v>45590</v>
      </c>
      <c r="M11" s="13" t="s">
        <v>30</v>
      </c>
      <c r="N11" s="13" t="s">
        <v>31</v>
      </c>
    </row>
    <row r="12" spans="1:14" ht="15" customHeight="1" x14ac:dyDescent="0.25">
      <c r="A12" s="10" t="s">
        <v>89</v>
      </c>
      <c r="B12" s="1">
        <v>1</v>
      </c>
      <c r="C12" s="38" t="s">
        <v>72</v>
      </c>
      <c r="D12" s="14">
        <f t="shared" ca="1" si="1"/>
        <v>46086</v>
      </c>
      <c r="E12" s="13">
        <f t="shared" ca="1" si="2"/>
        <v>46086</v>
      </c>
      <c r="G12" s="12">
        <f t="shared" si="0"/>
        <v>45419</v>
      </c>
      <c r="H12" s="13">
        <f t="shared" si="4"/>
        <v>45454</v>
      </c>
      <c r="I12">
        <v>6</v>
      </c>
      <c r="L12" s="12">
        <v>45607</v>
      </c>
      <c r="M12" s="13" t="s">
        <v>32</v>
      </c>
      <c r="N12" s="13" t="s">
        <v>40</v>
      </c>
    </row>
    <row r="13" spans="1:14" ht="18" customHeight="1" x14ac:dyDescent="0.25">
      <c r="A13" s="47" t="s">
        <v>97</v>
      </c>
      <c r="B13" s="48">
        <v>2</v>
      </c>
      <c r="C13" s="49" t="s">
        <v>73</v>
      </c>
      <c r="D13" s="27">
        <f t="shared" ca="1" si="1"/>
        <v>46100</v>
      </c>
      <c r="E13" s="50">
        <f t="shared" ca="1" si="2"/>
        <v>46100</v>
      </c>
      <c r="G13" s="12">
        <f t="shared" si="0"/>
        <v>45447</v>
      </c>
      <c r="H13" s="13">
        <f t="shared" si="4"/>
        <v>45482</v>
      </c>
      <c r="I13">
        <v>7</v>
      </c>
      <c r="L13" s="12">
        <v>45624</v>
      </c>
      <c r="M13" s="13" t="s">
        <v>33</v>
      </c>
      <c r="N13" s="13" t="s">
        <v>34</v>
      </c>
    </row>
    <row r="14" spans="1:14" ht="15" customHeight="1" x14ac:dyDescent="0.25">
      <c r="A14" s="10" t="s">
        <v>54</v>
      </c>
      <c r="B14" s="1">
        <v>0</v>
      </c>
      <c r="C14" s="37" t="s">
        <v>6</v>
      </c>
      <c r="D14" s="14">
        <f t="shared" ca="1" si="1"/>
        <v>46100</v>
      </c>
      <c r="E14" s="13">
        <f t="shared" ca="1" si="2"/>
        <v>46100</v>
      </c>
      <c r="G14" s="12">
        <f t="shared" si="0"/>
        <v>45482</v>
      </c>
      <c r="H14" s="13">
        <f t="shared" si="4"/>
        <v>45517</v>
      </c>
      <c r="I14">
        <v>8</v>
      </c>
      <c r="L14" s="12">
        <v>45625</v>
      </c>
      <c r="M14" s="13" t="s">
        <v>35</v>
      </c>
      <c r="N14" s="13" t="s">
        <v>36</v>
      </c>
    </row>
    <row r="15" spans="1:14" ht="15" customHeight="1" x14ac:dyDescent="0.25">
      <c r="A15" s="10" t="s">
        <v>53</v>
      </c>
      <c r="B15" s="1">
        <v>0</v>
      </c>
      <c r="C15" s="37" t="s">
        <v>55</v>
      </c>
      <c r="D15" s="14">
        <f t="shared" ca="1" si="1"/>
        <v>46100</v>
      </c>
      <c r="E15" s="13">
        <f t="shared" ca="1" si="2"/>
        <v>46100</v>
      </c>
      <c r="G15" s="12">
        <f t="shared" si="0"/>
        <v>45510</v>
      </c>
      <c r="H15" s="13">
        <f t="shared" si="4"/>
        <v>45545</v>
      </c>
      <c r="I15">
        <v>9</v>
      </c>
      <c r="L15" s="12">
        <v>45651</v>
      </c>
      <c r="M15" s="13" t="s">
        <v>37</v>
      </c>
      <c r="N15" s="13" t="s">
        <v>41</v>
      </c>
    </row>
    <row r="16" spans="1:14" ht="15" customHeight="1" x14ac:dyDescent="0.25">
      <c r="A16" s="10" t="s">
        <v>44</v>
      </c>
      <c r="B16" s="1">
        <v>2</v>
      </c>
      <c r="C16" s="37" t="s">
        <v>56</v>
      </c>
      <c r="D16" s="14">
        <f t="shared" ca="1" si="1"/>
        <v>46114</v>
      </c>
      <c r="E16" s="13">
        <f ca="1">WORKDAY((D16-1),1,Holidays)</f>
        <v>46114</v>
      </c>
      <c r="G16" s="12">
        <f t="shared" si="0"/>
        <v>45538</v>
      </c>
      <c r="H16" s="13">
        <f t="shared" si="4"/>
        <v>45573</v>
      </c>
      <c r="I16">
        <v>10</v>
      </c>
      <c r="L16" s="12">
        <v>45658</v>
      </c>
      <c r="M16" s="13" t="s">
        <v>21</v>
      </c>
      <c r="N16" s="13" t="s">
        <v>38</v>
      </c>
    </row>
    <row r="17" spans="1:14" ht="15" customHeight="1" x14ac:dyDescent="0.25">
      <c r="A17" s="10" t="s">
        <v>45</v>
      </c>
      <c r="B17" s="1">
        <v>1</v>
      </c>
      <c r="C17" s="37" t="s">
        <v>15</v>
      </c>
      <c r="D17" s="14">
        <f t="shared" ca="1" si="1"/>
        <v>46121</v>
      </c>
      <c r="E17" s="13">
        <f t="shared" ca="1" si="2"/>
        <v>46121</v>
      </c>
      <c r="G17" s="12">
        <f t="shared" si="0"/>
        <v>45573</v>
      </c>
      <c r="H17" s="13">
        <f t="shared" si="4"/>
        <v>45608</v>
      </c>
      <c r="I17">
        <v>11</v>
      </c>
      <c r="L17" s="12">
        <v>45677</v>
      </c>
      <c r="M17" s="13" t="s">
        <v>22</v>
      </c>
      <c r="N17" s="13" t="s">
        <v>23</v>
      </c>
    </row>
    <row r="18" spans="1:14" ht="15" customHeight="1" x14ac:dyDescent="0.25">
      <c r="A18" s="10" t="s">
        <v>82</v>
      </c>
      <c r="B18" s="1">
        <v>0</v>
      </c>
      <c r="C18" s="37" t="s">
        <v>12</v>
      </c>
      <c r="D18" s="14">
        <f t="shared" ca="1" si="1"/>
        <v>46121</v>
      </c>
      <c r="E18" s="13">
        <f t="shared" ca="1" si="2"/>
        <v>46121</v>
      </c>
      <c r="G18" s="12">
        <f t="shared" si="0"/>
        <v>45601</v>
      </c>
      <c r="H18" s="13">
        <f t="shared" si="4"/>
        <v>45636</v>
      </c>
      <c r="I18">
        <v>12</v>
      </c>
      <c r="L18" s="12">
        <v>45705</v>
      </c>
      <c r="M18" s="13" t="s">
        <v>24</v>
      </c>
      <c r="N18" s="13" t="s">
        <v>57</v>
      </c>
    </row>
    <row r="19" spans="1:14" ht="15" customHeight="1" x14ac:dyDescent="0.25">
      <c r="A19" s="10" t="s">
        <v>83</v>
      </c>
      <c r="B19" s="1">
        <v>0</v>
      </c>
      <c r="C19" s="37" t="s">
        <v>13</v>
      </c>
      <c r="D19" s="14">
        <f t="shared" ca="1" si="1"/>
        <v>46121</v>
      </c>
      <c r="E19" s="13">
        <f t="shared" ca="1" si="2"/>
        <v>46121</v>
      </c>
      <c r="G19" s="12">
        <f t="shared" si="0"/>
        <v>45636</v>
      </c>
      <c r="H19" s="13">
        <f>DATE($J$19,I19,1+7*2)-WEEKDAY(DATE($J$19,I19,8-3))</f>
        <v>45671</v>
      </c>
      <c r="I19">
        <v>1</v>
      </c>
      <c r="J19">
        <v>2025</v>
      </c>
      <c r="L19" s="12">
        <v>45803</v>
      </c>
      <c r="M19" s="13" t="s">
        <v>25</v>
      </c>
      <c r="N19" s="13" t="s">
        <v>26</v>
      </c>
    </row>
    <row r="20" spans="1:14" ht="15" customHeight="1" x14ac:dyDescent="0.25">
      <c r="A20" s="10" t="s">
        <v>46</v>
      </c>
      <c r="B20" s="16">
        <v>3</v>
      </c>
      <c r="C20" s="37" t="s">
        <v>64</v>
      </c>
      <c r="D20" s="14">
        <f ca="1">E21-3</f>
        <v>46132</v>
      </c>
      <c r="E20" s="13">
        <f t="shared" ca="1" si="2"/>
        <v>46132</v>
      </c>
      <c r="G20" s="12">
        <f t="shared" si="0"/>
        <v>45664</v>
      </c>
      <c r="H20" s="13">
        <f>DATE($J$19,I20,1+7*2)-WEEKDAY(DATE($J$19,I20,8-3))</f>
        <v>45699</v>
      </c>
      <c r="I20">
        <v>2</v>
      </c>
      <c r="L20" s="12">
        <v>45827</v>
      </c>
      <c r="M20" s="13" t="s">
        <v>99</v>
      </c>
      <c r="N20" s="13" t="s">
        <v>100</v>
      </c>
    </row>
    <row r="21" spans="1:14" ht="15" customHeight="1" x14ac:dyDescent="0.25">
      <c r="A21" s="47" t="s">
        <v>74</v>
      </c>
      <c r="B21" s="48">
        <v>2</v>
      </c>
      <c r="C21" s="49" t="s">
        <v>14</v>
      </c>
      <c r="D21" s="27">
        <f ca="1">E19+(B21*7)</f>
        <v>46135</v>
      </c>
      <c r="E21" s="26">
        <f t="shared" ca="1" si="2"/>
        <v>46135</v>
      </c>
      <c r="G21" s="12">
        <f t="shared" si="0"/>
        <v>45692</v>
      </c>
      <c r="H21" s="13">
        <f t="shared" ref="H21:H30" si="5">DATE($J$19,I21,1+7*2)-WEEKDAY(DATE($J$19,I21,8-3))</f>
        <v>45727</v>
      </c>
      <c r="I21">
        <v>3</v>
      </c>
      <c r="L21" s="12">
        <v>45842</v>
      </c>
      <c r="M21" s="13" t="s">
        <v>27</v>
      </c>
      <c r="N21" s="13" t="s">
        <v>39</v>
      </c>
    </row>
    <row r="22" spans="1:14" ht="15" customHeight="1" x14ac:dyDescent="0.25">
      <c r="A22" s="10" t="s">
        <v>75</v>
      </c>
      <c r="B22" s="1">
        <v>2</v>
      </c>
      <c r="C22" s="37" t="s">
        <v>7</v>
      </c>
      <c r="D22" s="14">
        <f ca="1">E21+(B22*7)</f>
        <v>46149</v>
      </c>
      <c r="E22" s="13">
        <f t="shared" ca="1" si="2"/>
        <v>46149</v>
      </c>
      <c r="G22" s="12">
        <f t="shared" si="0"/>
        <v>45720</v>
      </c>
      <c r="H22" s="13">
        <f t="shared" si="5"/>
        <v>45755</v>
      </c>
      <c r="I22">
        <v>4</v>
      </c>
      <c r="L22" s="12">
        <v>45901</v>
      </c>
      <c r="M22" s="13" t="s">
        <v>28</v>
      </c>
      <c r="N22" s="13" t="s">
        <v>29</v>
      </c>
    </row>
    <row r="23" spans="1:14" ht="15" customHeight="1" x14ac:dyDescent="0.25">
      <c r="A23" s="10" t="s">
        <v>84</v>
      </c>
      <c r="B23" s="1">
        <v>2</v>
      </c>
      <c r="C23" s="37" t="s">
        <v>10</v>
      </c>
      <c r="D23" s="14">
        <f ca="1">E22+(B23*7)</f>
        <v>46163</v>
      </c>
      <c r="E23" s="13">
        <f t="shared" ca="1" si="2"/>
        <v>46163</v>
      </c>
      <c r="G23" s="12">
        <f t="shared" si="0"/>
        <v>45755</v>
      </c>
      <c r="H23" s="13">
        <f t="shared" si="5"/>
        <v>45790</v>
      </c>
      <c r="I23">
        <v>5</v>
      </c>
      <c r="L23" s="12">
        <v>45961</v>
      </c>
      <c r="M23" s="13" t="s">
        <v>30</v>
      </c>
      <c r="N23" s="13" t="s">
        <v>31</v>
      </c>
    </row>
    <row r="24" spans="1:14" ht="15" customHeight="1" x14ac:dyDescent="0.25">
      <c r="A24" s="10" t="s">
        <v>66</v>
      </c>
      <c r="B24" s="11"/>
      <c r="C24" s="39"/>
      <c r="D24" s="14">
        <f ca="1">E23</f>
        <v>46163</v>
      </c>
      <c r="E24" s="13">
        <f t="shared" ca="1" si="2"/>
        <v>46163</v>
      </c>
      <c r="G24" s="12">
        <f t="shared" si="0"/>
        <v>45783</v>
      </c>
      <c r="H24" s="13">
        <f t="shared" si="5"/>
        <v>45818</v>
      </c>
      <c r="I24">
        <v>6</v>
      </c>
      <c r="L24" s="12">
        <v>45972</v>
      </c>
      <c r="M24" s="13" t="s">
        <v>32</v>
      </c>
      <c r="N24" s="13" t="s">
        <v>40</v>
      </c>
    </row>
    <row r="25" spans="1:14" ht="15" customHeight="1" x14ac:dyDescent="0.25">
      <c r="A25" s="47" t="s">
        <v>85</v>
      </c>
      <c r="B25" s="51">
        <v>1</v>
      </c>
      <c r="C25" s="49" t="s">
        <v>65</v>
      </c>
      <c r="D25" s="27">
        <f ca="1">E24+B25</f>
        <v>46164</v>
      </c>
      <c r="E25" s="26">
        <f t="shared" ca="1" si="2"/>
        <v>46164</v>
      </c>
      <c r="G25" s="12">
        <f t="shared" si="0"/>
        <v>45811</v>
      </c>
      <c r="H25" s="13">
        <f t="shared" si="5"/>
        <v>45846</v>
      </c>
      <c r="I25">
        <v>7</v>
      </c>
      <c r="L25" s="12">
        <v>45988</v>
      </c>
      <c r="M25" s="13" t="s">
        <v>33</v>
      </c>
      <c r="N25" s="13" t="s">
        <v>34</v>
      </c>
    </row>
    <row r="26" spans="1:14" ht="15" customHeight="1" x14ac:dyDescent="0.25">
      <c r="A26" s="10" t="s">
        <v>86</v>
      </c>
      <c r="B26" s="1">
        <v>3</v>
      </c>
      <c r="C26" s="37" t="s">
        <v>58</v>
      </c>
      <c r="D26" s="14">
        <f ca="1">E25+(B26*7)</f>
        <v>46185</v>
      </c>
      <c r="E26" s="13">
        <f t="shared" ca="1" si="2"/>
        <v>46185</v>
      </c>
      <c r="G26" s="12">
        <f t="shared" si="0"/>
        <v>45846</v>
      </c>
      <c r="H26" s="13">
        <f t="shared" si="5"/>
        <v>45881</v>
      </c>
      <c r="I26">
        <v>8</v>
      </c>
      <c r="L26" s="12">
        <v>45989</v>
      </c>
      <c r="M26" s="13" t="s">
        <v>35</v>
      </c>
      <c r="N26" s="13" t="s">
        <v>36</v>
      </c>
    </row>
    <row r="27" spans="1:14" x14ac:dyDescent="0.25">
      <c r="A27" s="10" t="s">
        <v>59</v>
      </c>
      <c r="B27" s="1">
        <v>2</v>
      </c>
      <c r="C27" s="37" t="s">
        <v>76</v>
      </c>
      <c r="D27" s="14">
        <f ca="1">E26+(B27)</f>
        <v>46187</v>
      </c>
      <c r="E27" s="13">
        <f t="shared" ca="1" si="2"/>
        <v>46188</v>
      </c>
      <c r="G27" s="12">
        <f t="shared" si="0"/>
        <v>45874</v>
      </c>
      <c r="H27" s="13">
        <f t="shared" si="5"/>
        <v>45909</v>
      </c>
      <c r="I27">
        <v>9</v>
      </c>
      <c r="L27" s="12">
        <v>46016</v>
      </c>
      <c r="M27" s="13" t="s">
        <v>37</v>
      </c>
      <c r="N27" s="13" t="s">
        <v>41</v>
      </c>
    </row>
    <row r="28" spans="1:14" x14ac:dyDescent="0.25">
      <c r="A28" s="10" t="s">
        <v>81</v>
      </c>
      <c r="B28" s="1">
        <v>5</v>
      </c>
      <c r="C28" s="37" t="s">
        <v>77</v>
      </c>
      <c r="D28" s="14">
        <f ca="1">E27+(B28)</f>
        <v>46193</v>
      </c>
      <c r="E28" s="13">
        <f t="shared" ca="1" si="2"/>
        <v>46195</v>
      </c>
      <c r="G28" s="12">
        <f t="shared" si="0"/>
        <v>45909</v>
      </c>
      <c r="H28" s="13">
        <f t="shared" si="5"/>
        <v>45944</v>
      </c>
      <c r="I28">
        <v>10</v>
      </c>
      <c r="L28" s="12">
        <v>46023</v>
      </c>
      <c r="M28" s="13" t="s">
        <v>21</v>
      </c>
      <c r="N28" s="13" t="s">
        <v>38</v>
      </c>
    </row>
    <row r="29" spans="1:14" x14ac:dyDescent="0.25">
      <c r="A29" s="10" t="s">
        <v>60</v>
      </c>
      <c r="B29" s="1">
        <v>3</v>
      </c>
      <c r="C29" s="37" t="s">
        <v>78</v>
      </c>
      <c r="D29" s="14">
        <f ca="1">E28+(B29)</f>
        <v>46198</v>
      </c>
      <c r="E29" s="13">
        <f t="shared" ca="1" si="2"/>
        <v>46198</v>
      </c>
      <c r="G29" s="12">
        <f t="shared" si="0"/>
        <v>45937</v>
      </c>
      <c r="H29" s="13">
        <f t="shared" si="5"/>
        <v>45972</v>
      </c>
      <c r="I29">
        <v>11</v>
      </c>
      <c r="L29" s="12">
        <v>46041</v>
      </c>
      <c r="M29" s="13" t="s">
        <v>22</v>
      </c>
      <c r="N29" s="13" t="s">
        <v>23</v>
      </c>
    </row>
    <row r="30" spans="1:14" ht="15.75" thickBot="1" x14ac:dyDescent="0.3">
      <c r="A30" s="47" t="s">
        <v>98</v>
      </c>
      <c r="B30" s="51">
        <v>1</v>
      </c>
      <c r="C30" s="49" t="s">
        <v>63</v>
      </c>
      <c r="D30" s="27">
        <f ca="1">E29+(B30)</f>
        <v>46199</v>
      </c>
      <c r="E30" s="26">
        <f ca="1">WORKDAY((D30-1),1,Holidays)</f>
        <v>46199</v>
      </c>
      <c r="G30" s="28">
        <f t="shared" si="0"/>
        <v>45965</v>
      </c>
      <c r="H30" s="29">
        <f t="shared" si="5"/>
        <v>46000</v>
      </c>
      <c r="I30">
        <v>12</v>
      </c>
      <c r="L30" s="12">
        <v>46069</v>
      </c>
      <c r="M30" s="13" t="s">
        <v>24</v>
      </c>
      <c r="N30" s="13" t="s">
        <v>57</v>
      </c>
    </row>
    <row r="31" spans="1:14" x14ac:dyDescent="0.25">
      <c r="A31" s="17" t="s">
        <v>47</v>
      </c>
      <c r="B31" s="20"/>
      <c r="C31" s="41"/>
      <c r="D31" s="19">
        <f ca="1">E30</f>
        <v>46199</v>
      </c>
      <c r="E31" s="21">
        <f ca="1">WORKDAY((D31-1),1,Holidays)</f>
        <v>46199</v>
      </c>
      <c r="L31" s="12">
        <v>46167</v>
      </c>
      <c r="M31" s="13" t="s">
        <v>25</v>
      </c>
      <c r="N31" s="13" t="s">
        <v>26</v>
      </c>
    </row>
    <row r="32" spans="1:14" ht="15.75" thickBot="1" x14ac:dyDescent="0.3">
      <c r="A32" s="17" t="s">
        <v>87</v>
      </c>
      <c r="B32" s="18">
        <v>11</v>
      </c>
      <c r="C32" s="40" t="s">
        <v>67</v>
      </c>
      <c r="D32" s="19">
        <f ca="1">E30+B32</f>
        <v>46210</v>
      </c>
      <c r="E32" s="13">
        <f t="shared" ca="1" si="2"/>
        <v>46210</v>
      </c>
      <c r="L32" s="12">
        <v>46192</v>
      </c>
      <c r="M32" s="13" t="s">
        <v>99</v>
      </c>
      <c r="N32" s="13" t="s">
        <v>100</v>
      </c>
    </row>
    <row r="33" spans="1:14" x14ac:dyDescent="0.25">
      <c r="A33" s="22" t="s">
        <v>17</v>
      </c>
      <c r="B33" s="23"/>
      <c r="C33" s="42"/>
      <c r="D33" s="24"/>
      <c r="E33" s="25"/>
      <c r="L33" s="12">
        <v>46206</v>
      </c>
      <c r="M33" s="13" t="s">
        <v>27</v>
      </c>
      <c r="N33" s="13" t="s">
        <v>39</v>
      </c>
    </row>
    <row r="34" spans="1:14" x14ac:dyDescent="0.25">
      <c r="A34" s="10" t="s">
        <v>48</v>
      </c>
      <c r="B34" s="16">
        <v>10</v>
      </c>
      <c r="C34" s="37" t="s">
        <v>62</v>
      </c>
      <c r="D34" s="14">
        <f ca="1">E31+B34</f>
        <v>46209</v>
      </c>
      <c r="E34" s="13">
        <f ca="1">WORKDAY((D34-1),1,Holidays)</f>
        <v>46209</v>
      </c>
      <c r="L34" s="12">
        <v>46029</v>
      </c>
      <c r="M34" s="13" t="s">
        <v>28</v>
      </c>
      <c r="N34" s="13" t="s">
        <v>29</v>
      </c>
    </row>
    <row r="35" spans="1:14" x14ac:dyDescent="0.25">
      <c r="A35" s="47" t="s">
        <v>49</v>
      </c>
      <c r="B35" s="48">
        <v>0</v>
      </c>
      <c r="C35" s="49" t="s">
        <v>8</v>
      </c>
      <c r="D35" s="27">
        <f ca="1">E34+B35</f>
        <v>46209</v>
      </c>
      <c r="E35" s="26">
        <f ca="1">WORKDAY((D35-1),1,Holidays)</f>
        <v>46209</v>
      </c>
      <c r="L35" s="12">
        <v>46325</v>
      </c>
      <c r="M35" s="13" t="s">
        <v>30</v>
      </c>
      <c r="N35" s="13" t="s">
        <v>31</v>
      </c>
    </row>
    <row r="36" spans="1:14" ht="15.75" thickBot="1" x14ac:dyDescent="0.3">
      <c r="A36" s="30" t="s">
        <v>50</v>
      </c>
      <c r="B36" s="2">
        <v>0</v>
      </c>
      <c r="C36" s="43" t="s">
        <v>11</v>
      </c>
      <c r="D36" s="31">
        <f ca="1">EDATE(E35,B36)</f>
        <v>46209</v>
      </c>
      <c r="E36" s="29">
        <f ca="1">WORKDAY((D36-1),1,Holidays)</f>
        <v>46209</v>
      </c>
      <c r="L36" s="12">
        <v>46337</v>
      </c>
      <c r="M36" s="13" t="s">
        <v>32</v>
      </c>
      <c r="N36" s="13" t="s">
        <v>40</v>
      </c>
    </row>
    <row r="37" spans="1:14" x14ac:dyDescent="0.25">
      <c r="A37" s="22" t="s">
        <v>18</v>
      </c>
      <c r="B37" s="23"/>
      <c r="C37" s="42"/>
      <c r="D37" s="24"/>
      <c r="E37" s="25"/>
      <c r="L37" s="12">
        <v>46352</v>
      </c>
      <c r="M37" s="13" t="s">
        <v>33</v>
      </c>
      <c r="N37" s="13" t="s">
        <v>34</v>
      </c>
    </row>
    <row r="38" spans="1:14" x14ac:dyDescent="0.25">
      <c r="A38" s="10" t="s">
        <v>51</v>
      </c>
      <c r="B38" s="44" t="s">
        <v>80</v>
      </c>
      <c r="C38" s="44"/>
      <c r="D38" s="27" t="e">
        <f ca="1">INDEX($G$4:$G$30, MATCH($E$31, $G$4:$G$30, 1)+1)</f>
        <v>#REF!</v>
      </c>
      <c r="E38" s="13" t="e">
        <f ca="1">WORKDAY((D38),1,Holidays)</f>
        <v>#REF!</v>
      </c>
      <c r="L38" s="12">
        <v>46353</v>
      </c>
      <c r="M38" s="13" t="s">
        <v>35</v>
      </c>
      <c r="N38" s="13" t="s">
        <v>36</v>
      </c>
    </row>
    <row r="39" spans="1:14" x14ac:dyDescent="0.25">
      <c r="A39" s="10" t="s">
        <v>52</v>
      </c>
      <c r="B39" s="44" t="s">
        <v>79</v>
      </c>
      <c r="C39" s="44"/>
      <c r="D39" s="14" t="e">
        <f ca="1">VLOOKUP(E38,$G$4:$H$30,2,TRUE)</f>
        <v>#REF!</v>
      </c>
      <c r="E39" s="13" t="e">
        <f ca="1">WORKDAY((D39-1),1,Holidays)</f>
        <v>#REF!</v>
      </c>
      <c r="L39" s="12">
        <v>46381</v>
      </c>
      <c r="M39" s="13" t="s">
        <v>37</v>
      </c>
      <c r="N39" s="13" t="s">
        <v>41</v>
      </c>
    </row>
    <row r="40" spans="1:14" x14ac:dyDescent="0.25">
      <c r="A40" s="47" t="s">
        <v>49</v>
      </c>
      <c r="B40" s="48">
        <v>0</v>
      </c>
      <c r="C40" s="49" t="s">
        <v>8</v>
      </c>
      <c r="D40" s="27" t="e">
        <f ca="1">E39+B40</f>
        <v>#REF!</v>
      </c>
      <c r="E40" s="26" t="e">
        <f ca="1">WORKDAY((D40-1),1,Holidays)</f>
        <v>#REF!</v>
      </c>
    </row>
    <row r="41" spans="1:14" ht="15.75" thickBot="1" x14ac:dyDescent="0.3">
      <c r="A41" s="30" t="s">
        <v>50</v>
      </c>
      <c r="B41" s="2">
        <v>0</v>
      </c>
      <c r="C41" s="43" t="s">
        <v>11</v>
      </c>
      <c r="D41" s="31" t="e">
        <f ca="1">EDATE(E40,B41)</f>
        <v>#REF!</v>
      </c>
      <c r="E41" s="29" t="e">
        <f ca="1">WORKDAY((D41-1),1,Holidays)</f>
        <v>#REF!</v>
      </c>
    </row>
  </sheetData>
  <mergeCells count="5">
    <mergeCell ref="B3:C3"/>
    <mergeCell ref="G1:H1"/>
    <mergeCell ref="L2:N2"/>
    <mergeCell ref="A2:E2"/>
    <mergeCell ref="A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RFP Timeline</vt:lpstr>
      <vt:lpstr>Holidays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 Davis</dc:creator>
  <cp:lastModifiedBy>Sierra Biddle</cp:lastModifiedBy>
  <cp:lastPrinted>2024-02-09T17:32:13Z</cp:lastPrinted>
  <dcterms:created xsi:type="dcterms:W3CDTF">2017-04-13T17:42:43Z</dcterms:created>
  <dcterms:modified xsi:type="dcterms:W3CDTF">2026-02-05T21:17:52Z</dcterms:modified>
</cp:coreProperties>
</file>